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<sst xmlns="http://schemas.openxmlformats.org/spreadsheetml/2006/main" count="55" uniqueCount="46">
  <si>
    <t xml:space="preserve">Yacht Devices YDTA-01 / 04 and YDRA-01 solver for KUS/WEMA gauges</t>
  </si>
  <si>
    <t xml:space="preserve">1) Confirm your KUS/WEMA gauge looks like on a photo</t>
  </si>
  <si>
    <t xml:space="preserve">2) totally disconenct gauge from the 5-pin header conenctor</t>
  </si>
  <si>
    <t xml:space="preserve">3) Measure 4 resistance values.</t>
  </si>
  <si>
    <r>
      <rPr>
        <b val="true"/>
        <sz val="14"/>
        <rFont val="Courier New"/>
        <family val="3"/>
        <charset val="1"/>
      </rPr>
      <t xml:space="preserve">Warning</t>
    </r>
    <r>
      <rPr>
        <sz val="14"/>
        <rFont val="Courier New"/>
        <family val="3"/>
        <charset val="1"/>
      </rPr>
      <t xml:space="preserve"> ! Low resistance circuitry.</t>
    </r>
  </si>
  <si>
    <t xml:space="preserve">Make sure to set correct measurment range on the Ohmmeter</t>
  </si>
  <si>
    <t xml:space="preserve">and calibrate zero prior to making a measurement</t>
  </si>
  <si>
    <r>
      <rPr>
        <b val="true"/>
        <sz val="14"/>
        <rFont val="Courier New"/>
        <family val="3"/>
        <charset val="1"/>
      </rPr>
      <t xml:space="preserve">Tip</t>
    </r>
    <r>
      <rPr>
        <sz val="14"/>
        <rFont val="Courier New"/>
        <family val="3"/>
        <charset val="1"/>
      </rPr>
      <t xml:space="preserve">: warm up the gauge (i.e. leave operational for ~15 minutes )</t>
    </r>
  </si>
  <si>
    <t xml:space="preserve">to get more accurate results</t>
  </si>
  <si>
    <r>
      <rPr>
        <b val="true"/>
        <sz val="14"/>
        <rFont val="Courier New"/>
        <family val="3"/>
        <charset val="1"/>
      </rPr>
      <t xml:space="preserve">Tip</t>
    </r>
    <r>
      <rPr>
        <sz val="14"/>
        <rFont val="Courier New"/>
        <family val="3"/>
        <charset val="1"/>
      </rPr>
      <t xml:space="preserve">: To improve measurements accuracy</t>
    </r>
  </si>
  <si>
    <t xml:space="preserve">take several measuremtns (3..5) and take an average</t>
  </si>
  <si>
    <r>
      <rPr>
        <b val="true"/>
        <sz val="14"/>
        <rFont val="Courier New"/>
        <family val="3"/>
        <charset val="1"/>
      </rPr>
      <t xml:space="preserve">Warning </t>
    </r>
    <r>
      <rPr>
        <sz val="14"/>
        <rFont val="Courier New"/>
        <family val="3"/>
        <charset val="1"/>
      </rPr>
      <t xml:space="preserve">! Measure each resistance (R1 R2 R3 R4) in both forward </t>
    </r>
  </si>
  <si>
    <t xml:space="preserve">and reverse probes polarity.</t>
  </si>
  <si>
    <t xml:space="preserve">You should get the same resistance when probes polarity inverted! </t>
  </si>
  <si>
    <t xml:space="preserve">USER INPUT SECTION</t>
  </si>
  <si>
    <t xml:space="preserve">Measure resistance between pins</t>
  </si>
  <si>
    <t xml:space="preserve">Enter, in Ohms</t>
  </si>
  <si>
    <t xml:space="preserve">Calculated average, Ohms</t>
  </si>
  <si>
    <t xml:space="preserve">Forward polarity</t>
  </si>
  <si>
    <t xml:space="preserve">Reverse polarity</t>
  </si>
  <si>
    <t xml:space="preserve">R1</t>
  </si>
  <si>
    <r>
      <rPr>
        <sz val="14"/>
        <rFont val="Courier New"/>
        <family val="3"/>
        <charset val="1"/>
      </rPr>
      <t xml:space="preserve">«</t>
    </r>
    <r>
      <rPr>
        <sz val="14"/>
        <color rgb="FF2A6099"/>
        <rFont val="Courier New"/>
        <family val="3"/>
        <charset val="1"/>
      </rPr>
      <t xml:space="preserve">Battery −</t>
    </r>
    <r>
      <rPr>
        <sz val="14"/>
        <rFont val="Courier New"/>
        <family val="3"/>
        <charset val="1"/>
      </rPr>
      <t xml:space="preserve">»</t>
    </r>
  </si>
  <si>
    <t xml:space="preserve">«Sensor»</t>
  </si>
  <si>
    <t xml:space="preserve">R2</t>
  </si>
  <si>
    <r>
      <rPr>
        <sz val="14"/>
        <rFont val="Courier New"/>
        <family val="3"/>
        <charset val="1"/>
      </rPr>
      <t xml:space="preserve">«</t>
    </r>
    <r>
      <rPr>
        <sz val="14"/>
        <color rgb="FFF10D0C"/>
        <rFont val="Courier New"/>
        <family val="3"/>
        <charset val="1"/>
      </rPr>
      <t xml:space="preserve">Battery +</t>
    </r>
    <r>
      <rPr>
        <sz val="14"/>
        <rFont val="Courier New"/>
        <family val="3"/>
        <charset val="1"/>
      </rPr>
      <t xml:space="preserve">»</t>
    </r>
  </si>
  <si>
    <t xml:space="preserve">R3</t>
  </si>
  <si>
    <t xml:space="preserve">R4</t>
  </si>
  <si>
    <t xml:space="preserve">1 connect to 2</t>
  </si>
  <si>
    <r>
      <rPr>
        <sz val="14"/>
        <rFont val="Courier New"/>
        <family val="3"/>
        <charset val="1"/>
      </rPr>
      <t xml:space="preserve">«</t>
    </r>
    <r>
      <rPr>
        <sz val="14"/>
        <color rgb="FF2A6099"/>
        <rFont val="Courier New"/>
        <family val="3"/>
        <charset val="1"/>
      </rPr>
      <t xml:space="preserve">Battery −</t>
    </r>
    <r>
      <rPr>
        <sz val="14"/>
        <rFont val="Courier New"/>
        <family val="3"/>
        <charset val="1"/>
      </rPr>
      <t xml:space="preserve">» connected to «</t>
    </r>
    <r>
      <rPr>
        <sz val="14"/>
        <color rgb="FFF10D0C"/>
        <rFont val="Courier New"/>
        <family val="3"/>
        <charset val="1"/>
      </rPr>
      <t xml:space="preserve">Battery +</t>
    </r>
    <r>
      <rPr>
        <sz val="14"/>
        <rFont val="Courier New"/>
        <family val="3"/>
        <charset val="1"/>
      </rPr>
      <t xml:space="preserve">»</t>
    </r>
  </si>
  <si>
    <t xml:space="preserve">CALCULATIONS: gauge internal resistances</t>
  </si>
  <si>
    <t xml:space="preserve">Ohms</t>
  </si>
  <si>
    <t xml:space="preserve">to_string</t>
  </si>
  <si>
    <t xml:space="preserve">R_COIL1</t>
  </si>
  <si>
    <t xml:space="preserve">R_COIL2</t>
  </si>
  <si>
    <t xml:space="preserve">R_RES</t>
  </si>
  <si>
    <t xml:space="preserve">Error, Ohms</t>
  </si>
  <si>
    <t xml:space="preserve">Error, %</t>
  </si>
  <si>
    <t xml:space="preserve">MAX |error|, %</t>
  </si>
  <si>
    <t xml:space="preserve">SETTINGS to configure Devices</t>
  </si>
  <si>
    <r>
      <rPr>
        <b val="true"/>
        <sz val="14"/>
        <rFont val="Courier New"/>
        <family val="3"/>
        <charset val="1"/>
      </rPr>
      <t xml:space="preserve">YDTA-01 / YDRA-01 </t>
    </r>
    <r>
      <rPr>
        <sz val="14"/>
        <rFont val="Courier New"/>
        <family val="3"/>
        <charset val="1"/>
      </rPr>
      <t xml:space="preserve">(config file)</t>
    </r>
  </si>
  <si>
    <t xml:space="preserve">CONNECTION=2COIL_VCC</t>
  </si>
  <si>
    <r>
      <rPr>
        <b val="true"/>
        <sz val="14"/>
        <rFont val="Courier New"/>
        <family val="3"/>
        <charset val="1"/>
      </rPr>
      <t xml:space="preserve">YDTA-01 / YDRA-01 </t>
    </r>
    <r>
      <rPr>
        <sz val="14"/>
        <rFont val="Courier New"/>
        <family val="3"/>
        <charset val="1"/>
      </rPr>
      <t xml:space="preserve">(commands)</t>
    </r>
  </si>
  <si>
    <t xml:space="preserve">YD:CONNECTION 2COIL_VCC</t>
  </si>
  <si>
    <r>
      <rPr>
        <b val="true"/>
        <sz val="14"/>
        <rFont val="Courier New"/>
        <family val="3"/>
        <charset val="1"/>
      </rPr>
      <t xml:space="preserve">YDTA-04 </t>
    </r>
    <r>
      <rPr>
        <sz val="14"/>
        <rFont val="Courier New"/>
        <family val="3"/>
        <charset val="1"/>
      </rPr>
      <t xml:space="preserve">(commands)</t>
    </r>
  </si>
  <si>
    <t xml:space="preserve">Enter YDTA-01 measurement channel (A, B, C or D)</t>
  </si>
  <si>
    <t xml:space="preserve">B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</si>
</sst>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809]0.00"/>
    <numFmt numFmtId="166" formatCode="General"/>
    <numFmt numFmtId="167" formatCode="[$-809]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Courier New"/>
      <family val="3"/>
      <charset val="1"/>
    </font>
    <font>
      <sz val="10"/>
      <name val="Courier New"/>
      <family val="3"/>
      <charset val="1"/>
    </font>
    <font>
      <b val="true"/>
      <sz val="14"/>
      <name val="Courier New"/>
      <family val="3"/>
      <charset val="1"/>
    </font>
    <font>
      <sz val="14"/>
      <name val="Courier New"/>
      <family val="3"/>
      <charset val="1"/>
    </font>
    <font>
      <b val="true"/>
      <sz val="10"/>
      <name val="Courier New"/>
      <family val="3"/>
      <charset val="1"/>
    </font>
    <font>
      <sz val="14"/>
      <color rgb="FFFFFFFF"/>
      <name val="Courier New"/>
      <family val="3"/>
      <charset val="1"/>
    </font>
    <font>
      <sz val="10"/>
      <color rgb="FFFFFFFF"/>
      <name val="Courier New"/>
      <family val="3"/>
      <charset val="1"/>
    </font>
    <font>
      <b val="true"/>
      <sz val="10"/>
      <color rgb="FFFFFFFF"/>
      <name val="Courier New"/>
      <family val="3"/>
      <charset val="1"/>
    </font>
    <font>
      <b val="true"/>
      <sz val="14"/>
      <color rgb="FFFFFFFF"/>
      <name val="Courier New"/>
      <family val="3"/>
      <charset val="1"/>
    </font>
    <font>
      <sz val="14"/>
      <color rgb="FF2A6099"/>
      <name val="Courier New"/>
      <family val="3"/>
      <charset val="1"/>
    </font>
    <font>
      <sz val="14"/>
      <color rgb="FFF10D0C"/>
      <name val="Courier New"/>
      <family val="3"/>
      <charset val="1"/>
    </font>
    <font>
      <sz val="10"/>
      <color rgb="FFDDDDDD"/>
      <name val="Courier New"/>
      <family val="3"/>
      <charset val="1"/>
    </font>
    <font>
      <sz val="14"/>
      <color rgb="FF000000"/>
      <name val="Courier New"/>
      <family val="3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10D0C"/>
      </patternFill>
    </fill>
    <fill>
      <patternFill patternType="solid">
        <fgColor rgb="FFDEE6EF"/>
        <bgColor rgb="FFDDDDDD"/>
      </patternFill>
    </fill>
    <fill>
      <patternFill patternType="solid">
        <fgColor rgb="FFAFD095"/>
        <bgColor rgb="FFDDDDDD"/>
      </patternFill>
    </fill>
    <fill>
      <patternFill patternType="solid">
        <fgColor rgb="FFFFD428"/>
        <bgColor rgb="FFFFDE59"/>
      </patternFill>
    </fill>
    <fill>
      <patternFill patternType="solid">
        <fgColor rgb="FFFFDE59"/>
        <bgColor rgb="FFFFD428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Arial"/>
        <charset val="1"/>
        <family val="2"/>
        <b val="1"/>
        <color rgb="FFFFFFFF"/>
      </font>
      <fill>
        <patternFill>
          <bgColor rgb="FFCC0000"/>
        </patternFill>
      </fill>
    </dxf>
    <dxf>
      <font>
        <name val="Arial"/>
        <charset val="1"/>
        <family val="2"/>
        <color rgb="FF006600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DEE6E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705240</xdr:colOff>
      <xdr:row>4</xdr:row>
      <xdr:rowOff>26640</xdr:rowOff>
    </xdr:from>
    <xdr:to>
      <xdr:col>8</xdr:col>
      <xdr:colOff>2333880</xdr:colOff>
      <xdr:row>22</xdr:row>
      <xdr:rowOff>179640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8565840" y="764640"/>
          <a:ext cx="6932160" cy="4056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I6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55" activeCellId="0" sqref="1:104857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8"/>
    <col collapsed="false" customWidth="true" hidden="false" outlineLevel="0" max="2" min="2" style="1" width="15.05"/>
    <col collapsed="false" customWidth="true" hidden="false" outlineLevel="0" max="3" min="3" style="1" width="24.53"/>
    <col collapsed="false" customWidth="true" hidden="false" outlineLevel="0" max="4" min="4" style="1" width="60.69"/>
    <col collapsed="false" customWidth="true" hidden="false" outlineLevel="0" max="5" min="5" style="1" width="6.44"/>
    <col collapsed="false" customWidth="true" hidden="false" outlineLevel="0" max="6" min="6" style="1" width="19.6"/>
    <col collapsed="false" customWidth="true" hidden="false" outlineLevel="0" max="8" min="7" style="1" width="27.82"/>
    <col collapsed="false" customWidth="true" hidden="false" outlineLevel="0" max="9" min="9" style="1" width="40.97"/>
    <col collapsed="false" customWidth="true" hidden="false" outlineLevel="0" max="10" min="10" style="1" width="17.29"/>
    <col collapsed="false" customWidth="true" hidden="false" outlineLevel="0" max="11" min="11" style="1" width="15.34"/>
    <col collapsed="false" customWidth="true" hidden="false" outlineLevel="0" max="12" min="12" style="1" width="34.07"/>
    <col collapsed="false" customWidth="true" hidden="false" outlineLevel="0" max="13" min="13" style="1" width="33.66"/>
  </cols>
  <sheetData>
    <row r="2" customFormat="false" ht="19.7" hidden="false" customHeight="false" outlineLevel="0" collapsed="false">
      <c r="B2" s="2" t="s">
        <v>0</v>
      </c>
      <c r="C2" s="2"/>
      <c r="D2" s="3"/>
      <c r="E2" s="3"/>
      <c r="F2" s="3"/>
      <c r="G2" s="3"/>
      <c r="H2" s="3"/>
      <c r="I2" s="3"/>
    </row>
    <row r="3" customFormat="false" ht="12.8" hidden="false" customHeight="false" outlineLevel="0" collapsed="false">
      <c r="B3" s="3"/>
      <c r="C3" s="3"/>
      <c r="D3" s="3"/>
      <c r="E3" s="3"/>
      <c r="F3" s="3"/>
      <c r="G3" s="3"/>
      <c r="H3" s="3"/>
      <c r="I3" s="3"/>
    </row>
    <row r="4" customFormat="false" ht="12.8" hidden="false" customHeight="false" outlineLevel="0" collapsed="false">
      <c r="B4" s="3"/>
      <c r="C4" s="3"/>
      <c r="D4" s="3"/>
      <c r="E4" s="3"/>
      <c r="F4" s="3"/>
      <c r="G4" s="3"/>
      <c r="H4" s="3"/>
      <c r="I4" s="3"/>
    </row>
    <row r="5" customFormat="false" ht="17.35" hidden="false" customHeight="false" outlineLevel="0" collapsed="false">
      <c r="B5" s="4" t="s">
        <v>1</v>
      </c>
      <c r="C5" s="4"/>
      <c r="D5" s="5"/>
      <c r="E5" s="5"/>
      <c r="F5" s="5"/>
      <c r="G5" s="3"/>
      <c r="H5" s="3"/>
      <c r="I5" s="3"/>
    </row>
    <row r="6" customFormat="false" ht="17.35" hidden="false" customHeight="false" outlineLevel="0" collapsed="false">
      <c r="B6" s="5"/>
      <c r="C6" s="5"/>
      <c r="D6" s="5"/>
      <c r="E6" s="5"/>
      <c r="F6" s="5"/>
      <c r="G6" s="3"/>
      <c r="H6" s="3"/>
      <c r="I6" s="3"/>
    </row>
    <row r="7" customFormat="false" ht="17.35" hidden="false" customHeight="false" outlineLevel="0" collapsed="false">
      <c r="B7" s="4" t="s">
        <v>2</v>
      </c>
      <c r="C7" s="4"/>
      <c r="D7" s="5"/>
      <c r="E7" s="5"/>
      <c r="F7" s="5"/>
      <c r="G7" s="3"/>
      <c r="H7" s="3"/>
      <c r="I7" s="3"/>
    </row>
    <row r="8" customFormat="false" ht="17.35" hidden="false" customHeight="false" outlineLevel="0" collapsed="false">
      <c r="B8" s="5"/>
      <c r="C8" s="5"/>
      <c r="D8" s="5"/>
      <c r="E8" s="5"/>
      <c r="F8" s="5"/>
      <c r="G8" s="3"/>
      <c r="H8" s="3"/>
      <c r="I8" s="3"/>
    </row>
    <row r="9" customFormat="false" ht="17.35" hidden="false" customHeight="false" outlineLevel="0" collapsed="false">
      <c r="B9" s="4" t="s">
        <v>3</v>
      </c>
      <c r="C9" s="4"/>
      <c r="D9" s="5"/>
      <c r="E9" s="5"/>
      <c r="F9" s="5"/>
      <c r="G9" s="3"/>
      <c r="H9" s="3"/>
      <c r="I9" s="3"/>
    </row>
    <row r="10" customFormat="false" ht="17.35" hidden="false" customHeight="false" outlineLevel="0" collapsed="false">
      <c r="B10" s="5"/>
      <c r="C10" s="5"/>
      <c r="D10" s="5"/>
      <c r="E10" s="5"/>
      <c r="F10" s="5"/>
      <c r="G10" s="3"/>
      <c r="H10" s="3"/>
      <c r="I10" s="3"/>
    </row>
    <row r="11" customFormat="false" ht="17.35" hidden="false" customHeight="false" outlineLevel="0" collapsed="false">
      <c r="B11" s="4" t="s">
        <v>4</v>
      </c>
      <c r="C11" s="4"/>
      <c r="D11" s="4"/>
      <c r="E11" s="4"/>
      <c r="F11" s="5"/>
      <c r="G11" s="3"/>
      <c r="H11" s="3"/>
      <c r="I11" s="3"/>
    </row>
    <row r="12" customFormat="false" ht="17.35" hidden="false" customHeight="false" outlineLevel="0" collapsed="false">
      <c r="B12" s="5" t="s">
        <v>5</v>
      </c>
      <c r="C12" s="5"/>
      <c r="D12" s="4"/>
      <c r="E12" s="4"/>
      <c r="F12" s="5"/>
      <c r="G12" s="3"/>
      <c r="H12" s="3"/>
      <c r="I12" s="3"/>
    </row>
    <row r="13" customFormat="false" ht="17.35" hidden="false" customHeight="false" outlineLevel="0" collapsed="false">
      <c r="B13" s="5" t="s">
        <v>6</v>
      </c>
      <c r="C13" s="4"/>
      <c r="D13" s="4"/>
      <c r="E13" s="4"/>
      <c r="F13" s="5"/>
      <c r="G13" s="3"/>
      <c r="H13" s="3"/>
      <c r="I13" s="3"/>
    </row>
    <row r="14" customFormat="false" ht="17.35" hidden="false" customHeight="false" outlineLevel="0" collapsed="false">
      <c r="B14" s="4"/>
      <c r="C14" s="4"/>
      <c r="D14" s="4"/>
      <c r="E14" s="4"/>
      <c r="F14" s="5"/>
      <c r="G14" s="3"/>
      <c r="H14" s="3"/>
      <c r="I14" s="3"/>
    </row>
    <row r="15" customFormat="false" ht="17.35" hidden="false" customHeight="false" outlineLevel="0" collapsed="false">
      <c r="B15" s="4" t="s">
        <v>7</v>
      </c>
      <c r="C15" s="4"/>
      <c r="D15" s="4"/>
      <c r="E15" s="4"/>
      <c r="F15" s="5"/>
      <c r="G15" s="3"/>
      <c r="H15" s="3"/>
      <c r="I15" s="3"/>
    </row>
    <row r="16" customFormat="false" ht="17.35" hidden="false" customHeight="false" outlineLevel="0" collapsed="false">
      <c r="B16" s="5" t="s">
        <v>8</v>
      </c>
      <c r="C16" s="4"/>
      <c r="D16" s="4"/>
      <c r="E16" s="4"/>
      <c r="F16" s="5"/>
      <c r="G16" s="3"/>
      <c r="H16" s="3"/>
      <c r="I16" s="3"/>
    </row>
    <row r="17" customFormat="false" ht="17.35" hidden="false" customHeight="false" outlineLevel="0" collapsed="false">
      <c r="B17" s="4"/>
      <c r="C17" s="4"/>
      <c r="D17" s="4"/>
      <c r="E17" s="4"/>
      <c r="F17" s="5"/>
      <c r="G17" s="3"/>
      <c r="H17" s="3"/>
      <c r="I17" s="3"/>
    </row>
    <row r="18" customFormat="false" ht="17.35" hidden="false" customHeight="false" outlineLevel="0" collapsed="false">
      <c r="B18" s="4" t="s">
        <v>9</v>
      </c>
      <c r="C18" s="4"/>
      <c r="D18" s="4"/>
      <c r="E18" s="4"/>
      <c r="F18" s="5"/>
      <c r="G18" s="3"/>
      <c r="H18" s="3"/>
      <c r="I18" s="3"/>
    </row>
    <row r="19" customFormat="false" ht="17.35" hidden="false" customHeight="false" outlineLevel="0" collapsed="false">
      <c r="B19" s="5" t="s">
        <v>10</v>
      </c>
      <c r="C19" s="5"/>
      <c r="D19" s="4"/>
      <c r="E19" s="4"/>
      <c r="F19" s="5"/>
      <c r="G19" s="3"/>
      <c r="H19" s="3"/>
      <c r="I19" s="3"/>
    </row>
    <row r="20" customFormat="false" ht="12.8" hidden="false" customHeight="false" outlineLevel="0" collapsed="false">
      <c r="B20" s="3"/>
      <c r="C20" s="3"/>
      <c r="D20" s="3"/>
      <c r="E20" s="3"/>
      <c r="F20" s="3"/>
      <c r="G20" s="3"/>
      <c r="H20" s="3"/>
      <c r="I20" s="3"/>
    </row>
    <row r="21" customFormat="false" ht="16.95" hidden="false" customHeight="false" outlineLevel="0" collapsed="false">
      <c r="B21" s="4" t="s">
        <v>11</v>
      </c>
      <c r="C21" s="3"/>
      <c r="D21" s="3"/>
      <c r="E21" s="3"/>
      <c r="F21" s="3"/>
      <c r="G21" s="3"/>
      <c r="H21" s="3"/>
      <c r="I21" s="3"/>
    </row>
    <row r="22" customFormat="false" ht="17.35" hidden="false" customHeight="false" outlineLevel="0" collapsed="false">
      <c r="B22" s="5" t="s">
        <v>12</v>
      </c>
      <c r="C22" s="3"/>
      <c r="D22" s="3"/>
      <c r="E22" s="3"/>
      <c r="F22" s="3"/>
      <c r="G22" s="3"/>
      <c r="H22" s="3"/>
      <c r="I22" s="3"/>
    </row>
    <row r="23" customFormat="false" ht="17.35" hidden="false" customHeight="false" outlineLevel="0" collapsed="false">
      <c r="B23" s="5" t="s">
        <v>13</v>
      </c>
      <c r="C23" s="3"/>
      <c r="D23" s="3"/>
      <c r="E23" s="3"/>
      <c r="F23" s="3"/>
      <c r="G23" s="3"/>
      <c r="H23" s="3"/>
      <c r="I23" s="3"/>
    </row>
    <row r="24" customFormat="false" ht="12.8" hidden="false" customHeight="false" outlineLevel="0" collapsed="false">
      <c r="B24" s="3"/>
      <c r="C24" s="3"/>
      <c r="D24" s="6"/>
      <c r="E24" s="6"/>
      <c r="F24" s="3"/>
      <c r="G24" s="7"/>
      <c r="H24" s="3"/>
      <c r="I24" s="3"/>
    </row>
    <row r="25" customFormat="false" ht="12.8" hidden="false" customHeight="false" outlineLevel="0" collapsed="false">
      <c r="B25" s="3"/>
      <c r="C25" s="3"/>
      <c r="D25" s="6"/>
      <c r="E25" s="6"/>
      <c r="F25" s="3"/>
      <c r="G25" s="7"/>
      <c r="H25" s="3"/>
      <c r="I25" s="3"/>
    </row>
    <row r="26" customFormat="false" ht="17.35" hidden="false" customHeight="false" outlineLevel="0" collapsed="false">
      <c r="B26" s="8" t="s">
        <v>14</v>
      </c>
      <c r="C26" s="9"/>
      <c r="D26" s="10"/>
      <c r="E26" s="10"/>
      <c r="F26" s="9"/>
      <c r="G26" s="11"/>
      <c r="H26" s="9"/>
      <c r="I26" s="9"/>
    </row>
    <row r="27" customFormat="false" ht="17.35" hidden="false" customHeight="false" outlineLevel="0" collapsed="false">
      <c r="B27" s="5"/>
      <c r="C27" s="3"/>
      <c r="D27" s="6"/>
      <c r="E27" s="6"/>
      <c r="F27" s="3"/>
      <c r="G27" s="7"/>
      <c r="H27" s="3"/>
      <c r="I27" s="3"/>
    </row>
    <row r="28" customFormat="false" ht="17.35" hidden="false" customHeight="true" outlineLevel="0" collapsed="false">
      <c r="B28" s="12" t="s">
        <v>15</v>
      </c>
      <c r="C28" s="12"/>
      <c r="D28" s="12"/>
      <c r="E28" s="12"/>
      <c r="F28" s="12"/>
      <c r="G28" s="13" t="s">
        <v>16</v>
      </c>
      <c r="H28" s="13"/>
      <c r="I28" s="12" t="s">
        <v>17</v>
      </c>
    </row>
    <row r="29" customFormat="false" ht="17.35" hidden="false" customHeight="false" outlineLevel="0" collapsed="false">
      <c r="B29" s="12"/>
      <c r="C29" s="12"/>
      <c r="D29" s="12"/>
      <c r="E29" s="12"/>
      <c r="F29" s="12"/>
      <c r="G29" s="14" t="s">
        <v>18</v>
      </c>
      <c r="H29" s="15" t="s">
        <v>19</v>
      </c>
      <c r="I29" s="12"/>
    </row>
    <row r="30" customFormat="false" ht="17.35" hidden="false" customHeight="false" outlineLevel="0" collapsed="false">
      <c r="B30" s="16" t="s">
        <v>20</v>
      </c>
      <c r="C30" s="17" t="n">
        <v>1</v>
      </c>
      <c r="D30" s="17" t="s">
        <v>21</v>
      </c>
      <c r="E30" s="17" t="n">
        <v>3</v>
      </c>
      <c r="F30" s="18" t="s">
        <v>22</v>
      </c>
      <c r="G30" s="19" t="n">
        <v>272.29</v>
      </c>
      <c r="H30" s="19" t="n">
        <v>272.18</v>
      </c>
      <c r="I30" s="20" t="n">
        <f aca="false">AVERAGE(G30,H30)</f>
        <v>272.235</v>
      </c>
    </row>
    <row r="31" customFormat="false" ht="17.35" hidden="false" customHeight="false" outlineLevel="0" collapsed="false">
      <c r="B31" s="16" t="s">
        <v>23</v>
      </c>
      <c r="C31" s="17" t="n">
        <v>2</v>
      </c>
      <c r="D31" s="17" t="s">
        <v>24</v>
      </c>
      <c r="E31" s="17" t="n">
        <v>3</v>
      </c>
      <c r="F31" s="18" t="s">
        <v>22</v>
      </c>
      <c r="G31" s="19" t="n">
        <v>127.28</v>
      </c>
      <c r="H31" s="19" t="n">
        <v>127.36</v>
      </c>
      <c r="I31" s="20" t="n">
        <f aca="false">AVERAGE(G31,H31)</f>
        <v>127.32</v>
      </c>
    </row>
    <row r="32" customFormat="false" ht="17.35" hidden="false" customHeight="false" outlineLevel="0" collapsed="false">
      <c r="B32" s="16" t="s">
        <v>25</v>
      </c>
      <c r="C32" s="17" t="n">
        <v>1</v>
      </c>
      <c r="D32" s="17" t="s">
        <v>21</v>
      </c>
      <c r="E32" s="17" t="n">
        <v>2</v>
      </c>
      <c r="F32" s="18" t="s">
        <v>24</v>
      </c>
      <c r="G32" s="19" t="n">
        <v>275.77</v>
      </c>
      <c r="H32" s="19" t="n">
        <v>275.06</v>
      </c>
      <c r="I32" s="20" t="n">
        <f aca="false">AVERAGE(G32,H32)</f>
        <v>275.415</v>
      </c>
    </row>
    <row r="33" customFormat="false" ht="17.35" hidden="false" customHeight="false" outlineLevel="0" collapsed="false">
      <c r="B33" s="16" t="s">
        <v>26</v>
      </c>
      <c r="C33" s="17" t="s">
        <v>27</v>
      </c>
      <c r="D33" s="21" t="s">
        <v>28</v>
      </c>
      <c r="E33" s="17" t="n">
        <v>3</v>
      </c>
      <c r="F33" s="18" t="s">
        <v>22</v>
      </c>
      <c r="G33" s="19" t="n">
        <v>111.13</v>
      </c>
      <c r="H33" s="19" t="n">
        <v>111.16</v>
      </c>
      <c r="I33" s="20" t="n">
        <f aca="false">AVERAGE(G33,H33)</f>
        <v>111.145</v>
      </c>
    </row>
    <row r="34" customFormat="false" ht="12.8" hidden="false" customHeight="false" outlineLevel="0" collapsed="false">
      <c r="B34" s="3"/>
      <c r="C34" s="3"/>
      <c r="D34" s="3"/>
      <c r="E34" s="3"/>
      <c r="F34" s="3"/>
      <c r="G34" s="3"/>
      <c r="H34" s="3"/>
      <c r="I34" s="3"/>
    </row>
    <row r="35" customFormat="false" ht="12.8" hidden="false" customHeight="false" outlineLevel="0" collapsed="false">
      <c r="B35" s="3"/>
      <c r="C35" s="3"/>
      <c r="D35" s="3"/>
      <c r="E35" s="3"/>
      <c r="F35" s="3"/>
      <c r="G35" s="3"/>
      <c r="H35" s="3"/>
      <c r="I35" s="3"/>
    </row>
    <row r="36" customFormat="false" ht="17.35" hidden="false" customHeight="false" outlineLevel="0" collapsed="false">
      <c r="B36" s="22" t="s">
        <v>29</v>
      </c>
      <c r="C36" s="23"/>
      <c r="D36" s="23"/>
      <c r="E36" s="23"/>
      <c r="F36" s="23"/>
      <c r="G36" s="23"/>
      <c r="H36" s="23"/>
      <c r="I36" s="23"/>
    </row>
    <row r="37" customFormat="false" ht="17.35" hidden="false" customHeight="false" outlineLevel="0" collapsed="false">
      <c r="B37" s="5"/>
      <c r="C37" s="3"/>
      <c r="D37" s="3"/>
      <c r="E37" s="3"/>
      <c r="F37" s="3"/>
      <c r="G37" s="3"/>
      <c r="H37" s="3"/>
      <c r="I37" s="3"/>
    </row>
    <row r="38" customFormat="false" ht="17.35" hidden="false" customHeight="false" outlineLevel="0" collapsed="false">
      <c r="B38" s="24"/>
      <c r="C38" s="25" t="s">
        <v>30</v>
      </c>
      <c r="D38" s="3"/>
      <c r="E38" s="3"/>
      <c r="F38" s="26" t="s">
        <v>31</v>
      </c>
      <c r="G38" s="3"/>
      <c r="H38" s="3"/>
      <c r="I38" s="3"/>
    </row>
    <row r="39" customFormat="false" ht="17.35" hidden="false" customHeight="false" outlineLevel="0" collapsed="false">
      <c r="B39" s="16" t="s">
        <v>32</v>
      </c>
      <c r="C39" s="27" t="n">
        <f aca="false">ROUND(I33*C40/(C40-I33),2)</f>
        <v>146.7</v>
      </c>
      <c r="D39" s="5"/>
      <c r="E39" s="3"/>
      <c r="F39" s="26" t="str">
        <f aca="false">TEXT(C39,"0.00")</f>
        <v>146.70</v>
      </c>
      <c r="G39" s="3"/>
      <c r="H39" s="3"/>
      <c r="I39" s="3"/>
    </row>
    <row r="40" customFormat="false" ht="17.35" hidden="false" customHeight="false" outlineLevel="0" collapsed="false">
      <c r="B40" s="16" t="s">
        <v>33</v>
      </c>
      <c r="C40" s="27" t="n">
        <f aca="false">ROUND(SQRT(I32*I33^2/(I31-I33)),2)</f>
        <v>458.63</v>
      </c>
      <c r="D40" s="5"/>
      <c r="E40" s="3"/>
      <c r="F40" s="26" t="str">
        <f aca="false">TEXT(C40,"0.00")</f>
        <v>458.63</v>
      </c>
      <c r="G40" s="3"/>
      <c r="H40" s="3"/>
      <c r="I40" s="3"/>
    </row>
    <row r="41" customFormat="false" ht="17.35" hidden="false" customHeight="false" outlineLevel="0" collapsed="false">
      <c r="B41" s="16" t="s">
        <v>34</v>
      </c>
      <c r="C41" s="27" t="n">
        <f aca="false">ROUND(I32*(C39+C40)/(C39+C40-I32),2)</f>
        <v>505.33</v>
      </c>
      <c r="D41" s="5"/>
      <c r="E41" s="3"/>
      <c r="F41" s="26" t="str">
        <f aca="false">TEXT(C41,"0.00")</f>
        <v>505.33</v>
      </c>
      <c r="G41" s="3"/>
      <c r="H41" s="3"/>
      <c r="I41" s="3"/>
    </row>
    <row r="42" customFormat="false" ht="20.35" hidden="false" customHeight="true" outlineLevel="0" collapsed="false">
      <c r="B42" s="3"/>
      <c r="C42" s="3"/>
      <c r="D42" s="3"/>
      <c r="E42" s="3"/>
      <c r="F42" s="3"/>
      <c r="G42" s="3"/>
      <c r="H42" s="3"/>
      <c r="I42" s="3"/>
    </row>
    <row r="43" customFormat="false" ht="17.35" hidden="false" customHeight="false" outlineLevel="0" collapsed="false">
      <c r="B43" s="28" t="str">
        <f aca="false">CONCATENATE("CHECK: INVERSE PROBLEM. STATUS: ",IF( (G46 &gt; 1.5), "BAD, ERROR&gt;1.5%","GOOD"))</f>
        <v>CHECK: INVERSE PROBLEM. STATUS: GOOD</v>
      </c>
      <c r="C43" s="28"/>
      <c r="D43" s="28"/>
      <c r="E43" s="28"/>
      <c r="F43" s="28"/>
      <c r="G43" s="28"/>
      <c r="H43" s="28"/>
      <c r="I43" s="28"/>
    </row>
    <row r="44" customFormat="false" ht="17.35" hidden="false" customHeight="false" outlineLevel="0" collapsed="false">
      <c r="B44" s="5"/>
      <c r="C44" s="5"/>
      <c r="D44" s="3"/>
      <c r="E44" s="3"/>
      <c r="F44" s="3"/>
      <c r="G44" s="3"/>
      <c r="H44" s="3"/>
      <c r="I44" s="3"/>
    </row>
    <row r="45" customFormat="false" ht="17.35" hidden="false" customHeight="false" outlineLevel="0" collapsed="false">
      <c r="B45" s="29"/>
      <c r="C45" s="25" t="s">
        <v>30</v>
      </c>
      <c r="D45" s="25" t="s">
        <v>35</v>
      </c>
      <c r="E45" s="12" t="s">
        <v>36</v>
      </c>
      <c r="F45" s="12"/>
      <c r="G45" s="25" t="s">
        <v>37</v>
      </c>
      <c r="H45" s="3"/>
      <c r="I45" s="3"/>
    </row>
    <row r="46" customFormat="false" ht="17.35" hidden="false" customHeight="false" outlineLevel="0" collapsed="false">
      <c r="B46" s="16" t="s">
        <v>20</v>
      </c>
      <c r="C46" s="30" t="n">
        <f aca="false">C40*(C39+C41)/(C39+C40+C41)</f>
        <v>269.245780797004</v>
      </c>
      <c r="D46" s="30" t="n">
        <f aca="false">C46-G30</f>
        <v>-3.04421920299643</v>
      </c>
      <c r="E46" s="31" t="n">
        <f aca="false">D46/C46*100</f>
        <v>-1.13064694792436</v>
      </c>
      <c r="F46" s="31"/>
      <c r="G46" s="31" t="n">
        <f aca="false">MAX(ABS(E46:E49))</f>
        <v>1.13064694792436</v>
      </c>
      <c r="H46" s="32"/>
      <c r="I46" s="3"/>
    </row>
    <row r="47" customFormat="false" ht="17.35" hidden="false" customHeight="false" outlineLevel="0" collapsed="false">
      <c r="B47" s="16" t="s">
        <v>23</v>
      </c>
      <c r="C47" s="30" t="n">
        <f aca="false">C39*(C41+C40)/(C39+C40+C41)</f>
        <v>127.323332072822</v>
      </c>
      <c r="D47" s="30" t="n">
        <f aca="false">C47-G31</f>
        <v>0.0433320728215847</v>
      </c>
      <c r="E47" s="31" t="n">
        <f aca="false">D47/C47*100</f>
        <v>0.0340330967750681</v>
      </c>
      <c r="F47" s="31"/>
      <c r="G47" s="31"/>
      <c r="H47" s="3"/>
      <c r="I47" s="3"/>
    </row>
    <row r="48" customFormat="false" ht="17.35" hidden="false" customHeight="false" outlineLevel="0" collapsed="false">
      <c r="B48" s="16" t="s">
        <v>25</v>
      </c>
      <c r="C48" s="30" t="n">
        <f aca="false">C41*(C39+C40)/(C39+C40+C41)</f>
        <v>275.414086128968</v>
      </c>
      <c r="D48" s="30" t="n">
        <f aca="false">C48-G32</f>
        <v>-0.355913871031589</v>
      </c>
      <c r="E48" s="31" t="n">
        <f aca="false">D48/C48*100</f>
        <v>-0.129228637515993</v>
      </c>
      <c r="F48" s="31"/>
      <c r="G48" s="31"/>
      <c r="H48" s="3"/>
      <c r="I48" s="3"/>
    </row>
    <row r="49" customFormat="false" ht="17.35" hidden="false" customHeight="false" outlineLevel="0" collapsed="false">
      <c r="B49" s="16" t="s">
        <v>26</v>
      </c>
      <c r="C49" s="30" t="n">
        <f aca="false">C39*C40/(C39+C40)</f>
        <v>111.147673170006</v>
      </c>
      <c r="D49" s="30" t="n">
        <f aca="false">C49-G33</f>
        <v>0.0176731700064465</v>
      </c>
      <c r="E49" s="31" t="n">
        <f aca="false">D49/C49*100</f>
        <v>0.015900620770904</v>
      </c>
      <c r="F49" s="31"/>
      <c r="G49" s="31"/>
      <c r="H49" s="3"/>
      <c r="I49" s="3"/>
    </row>
    <row r="50" customFormat="false" ht="12.8" hidden="false" customHeight="false" outlineLevel="0" collapsed="false">
      <c r="B50" s="3"/>
      <c r="C50" s="3"/>
      <c r="D50" s="3"/>
      <c r="E50" s="3"/>
      <c r="F50" s="3"/>
      <c r="G50" s="3"/>
      <c r="H50" s="3"/>
      <c r="I50" s="3"/>
    </row>
    <row r="51" customFormat="false" ht="12.8" hidden="false" customHeight="false" outlineLevel="0" collapsed="false">
      <c r="B51" s="3"/>
      <c r="C51" s="3"/>
      <c r="D51" s="3"/>
      <c r="E51" s="3"/>
      <c r="F51" s="3"/>
      <c r="G51" s="3"/>
      <c r="H51" s="3"/>
      <c r="I51" s="3"/>
    </row>
    <row r="52" customFormat="false" ht="17.35" hidden="false" customHeight="false" outlineLevel="0" collapsed="false">
      <c r="B52" s="22" t="s">
        <v>38</v>
      </c>
      <c r="C52" s="23"/>
      <c r="D52" s="23"/>
      <c r="E52" s="23"/>
      <c r="F52" s="23"/>
      <c r="G52" s="23"/>
      <c r="H52" s="23"/>
      <c r="I52" s="23"/>
    </row>
    <row r="53" customFormat="false" ht="12.8" hidden="false" customHeight="false" outlineLevel="0" collapsed="false">
      <c r="B53" s="3"/>
      <c r="C53" s="3"/>
      <c r="D53" s="3"/>
      <c r="E53" s="3"/>
      <c r="F53" s="3"/>
      <c r="G53" s="3"/>
      <c r="H53" s="3"/>
      <c r="I53" s="3"/>
    </row>
    <row r="54" customFormat="false" ht="16.95" hidden="false" customHeight="false" outlineLevel="0" collapsed="false">
      <c r="B54" s="33" t="s">
        <v>39</v>
      </c>
      <c r="C54" s="33"/>
      <c r="D54" s="33"/>
      <c r="E54" s="3"/>
      <c r="F54" s="3"/>
      <c r="G54" s="3"/>
      <c r="H54" s="3"/>
      <c r="I54" s="3"/>
    </row>
    <row r="55" customFormat="false" ht="17.35" hidden="false" customHeight="true" outlineLevel="0" collapsed="false">
      <c r="B55" s="34" t="s">
        <v>40</v>
      </c>
      <c r="C55" s="34"/>
      <c r="D55" s="34"/>
      <c r="E55" s="3"/>
      <c r="F55" s="3"/>
      <c r="G55" s="3"/>
      <c r="H55" s="3"/>
      <c r="I55" s="3"/>
    </row>
    <row r="56" customFormat="false" ht="17.35" hidden="false" customHeight="false" outlineLevel="0" collapsed="false">
      <c r="B56" s="35" t="str">
        <f aca="false">CONCATENATE("OHMS_COIL_1=",F39)</f>
        <v>OHMS_COIL_1=146.70</v>
      </c>
      <c r="C56" s="35"/>
      <c r="D56" s="35"/>
      <c r="E56" s="3"/>
      <c r="F56" s="3"/>
      <c r="G56" s="3"/>
      <c r="H56" s="3"/>
      <c r="I56" s="3"/>
    </row>
    <row r="57" customFormat="false" ht="17.35" hidden="false" customHeight="false" outlineLevel="0" collapsed="false">
      <c r="B57" s="35" t="str">
        <f aca="false">CONCATENATE("OHMS_COIL_2=",F40)</f>
        <v>OHMS_COIL_2=458.63</v>
      </c>
      <c r="C57" s="35"/>
      <c r="D57" s="35"/>
      <c r="E57" s="3"/>
      <c r="F57" s="3"/>
      <c r="G57" s="3"/>
      <c r="H57" s="3"/>
      <c r="I57" s="3"/>
    </row>
    <row r="58" customFormat="false" ht="17.35" hidden="false" customHeight="false" outlineLevel="0" collapsed="false">
      <c r="B58" s="35" t="str">
        <f aca="false">CONCATENATE("OHMS_RES=",F41)</f>
        <v>OHMS_RES=505.33</v>
      </c>
      <c r="C58" s="35"/>
      <c r="D58" s="35"/>
      <c r="E58" s="3"/>
      <c r="F58" s="3"/>
      <c r="G58" s="3"/>
      <c r="H58" s="3"/>
      <c r="I58" s="3"/>
    </row>
    <row r="59" customFormat="false" ht="12.8" hidden="false" customHeight="false" outlineLevel="0" collapsed="false">
      <c r="B59" s="3"/>
      <c r="C59" s="3"/>
      <c r="D59" s="3"/>
      <c r="E59" s="3"/>
      <c r="F59" s="3"/>
      <c r="G59" s="3"/>
      <c r="H59" s="3"/>
      <c r="I59" s="3"/>
    </row>
    <row r="60" customFormat="false" ht="16.95" hidden="false" customHeight="false" outlineLevel="0" collapsed="false">
      <c r="B60" s="33" t="s">
        <v>41</v>
      </c>
      <c r="C60" s="33"/>
      <c r="D60" s="33"/>
      <c r="E60" s="3"/>
      <c r="F60" s="3"/>
      <c r="G60" s="3"/>
      <c r="H60" s="3"/>
      <c r="I60" s="3"/>
    </row>
    <row r="61" customFormat="false" ht="17.35" hidden="false" customHeight="true" outlineLevel="0" collapsed="false">
      <c r="B61" s="34" t="s">
        <v>42</v>
      </c>
      <c r="C61" s="34"/>
      <c r="D61" s="34"/>
      <c r="E61" s="3"/>
      <c r="F61" s="3"/>
      <c r="G61" s="3"/>
      <c r="H61" s="3"/>
      <c r="I61" s="3"/>
    </row>
    <row r="62" customFormat="false" ht="17.35" hidden="false" customHeight="false" outlineLevel="0" collapsed="false">
      <c r="B62" s="35" t="str">
        <f aca="false">CONCATENATE("YD:COIL_1 ",F39)</f>
        <v>YD:COIL_1 146.70</v>
      </c>
      <c r="C62" s="35"/>
      <c r="D62" s="35"/>
      <c r="E62" s="3"/>
      <c r="F62" s="3"/>
      <c r="G62" s="3"/>
      <c r="H62" s="3"/>
      <c r="I62" s="3"/>
    </row>
    <row r="63" customFormat="false" ht="17.35" hidden="false" customHeight="false" outlineLevel="0" collapsed="false">
      <c r="B63" s="35" t="str">
        <f aca="false">CONCATENATE("YD:OHMS_COIL_2 ",F40)</f>
        <v>YD:OHMS_COIL_2 458.63</v>
      </c>
      <c r="C63" s="35"/>
      <c r="D63" s="35"/>
      <c r="E63" s="3"/>
      <c r="F63" s="3"/>
      <c r="G63" s="3"/>
      <c r="H63" s="3"/>
      <c r="I63" s="3"/>
    </row>
    <row r="64" customFormat="false" ht="17.35" hidden="false" customHeight="false" outlineLevel="0" collapsed="false">
      <c r="B64" s="35" t="str">
        <f aca="false">CONCATENATE("YD:OHMS_RES ",F41)</f>
        <v>YD:OHMS_RES 505.33</v>
      </c>
      <c r="C64" s="35"/>
      <c r="D64" s="35"/>
      <c r="E64" s="3"/>
      <c r="F64" s="3"/>
      <c r="G64" s="3"/>
      <c r="H64" s="3"/>
      <c r="I64" s="3"/>
    </row>
    <row r="65" customFormat="false" ht="12.8" hidden="false" customHeight="false" outlineLevel="0" collapsed="false">
      <c r="B65" s="3"/>
      <c r="C65" s="3"/>
      <c r="D65" s="3"/>
      <c r="E65" s="36"/>
      <c r="F65" s="3"/>
      <c r="G65" s="3"/>
      <c r="H65" s="3"/>
      <c r="I65" s="3"/>
    </row>
    <row r="66" customFormat="false" ht="16.95" hidden="false" customHeight="false" outlineLevel="0" collapsed="false">
      <c r="B66" s="33" t="s">
        <v>43</v>
      </c>
      <c r="C66" s="33"/>
      <c r="D66" s="33"/>
      <c r="E66" s="37"/>
      <c r="F66" s="3"/>
      <c r="G66" s="3"/>
      <c r="H66" s="3"/>
      <c r="I66" s="3"/>
    </row>
    <row r="67" customFormat="false" ht="17.35" hidden="false" customHeight="true" outlineLevel="0" collapsed="false">
      <c r="B67" s="38" t="s">
        <v>44</v>
      </c>
      <c r="C67" s="38"/>
      <c r="D67" s="38"/>
      <c r="E67" s="39" t="s">
        <v>45</v>
      </c>
      <c r="F67" s="3"/>
      <c r="G67" s="3"/>
      <c r="H67" s="3"/>
      <c r="I67" s="3"/>
    </row>
    <row r="68" customFormat="false" ht="17.35" hidden="false" customHeight="false" outlineLevel="0" collapsed="false">
      <c r="B68" s="34" t="str">
        <f aca="false">CONCATENATE("YD:CONNECTION ",E67, " 2COIL_VCC")</f>
        <v>YD:CONNECTION B 2COIL_VCC</v>
      </c>
      <c r="C68" s="34"/>
      <c r="D68" s="34"/>
      <c r="E68" s="40"/>
      <c r="F68" s="3"/>
      <c r="G68" s="3"/>
      <c r="H68" s="3"/>
      <c r="I68" s="3"/>
    </row>
    <row r="69" customFormat="false" ht="17.35" hidden="false" customHeight="false" outlineLevel="0" collapsed="false">
      <c r="B69" s="41" t="str">
        <f aca="false">CONCATENATE("YD:OHMS_GAUGE ",E67," ",F39," ",F40," ",F41)</f>
        <v>YD:OHMS_GAUGE B 146.70 458.63 505.33</v>
      </c>
      <c r="C69" s="41"/>
      <c r="D69" s="41"/>
      <c r="E69" s="42"/>
      <c r="F69" s="3"/>
      <c r="G69" s="3"/>
      <c r="H69" s="3"/>
      <c r="I69" s="3"/>
    </row>
  </sheetData>
  <mergeCells count="24">
    <mergeCell ref="B28:F29"/>
    <mergeCell ref="G28:H28"/>
    <mergeCell ref="I28:I29"/>
    <mergeCell ref="B43:I43"/>
    <mergeCell ref="E45:F45"/>
    <mergeCell ref="E46:F46"/>
    <mergeCell ref="G46:G49"/>
    <mergeCell ref="E47:F47"/>
    <mergeCell ref="E48:F48"/>
    <mergeCell ref="E49:F49"/>
    <mergeCell ref="B54:D54"/>
    <mergeCell ref="B55:D55"/>
    <mergeCell ref="B56:D56"/>
    <mergeCell ref="B57:D57"/>
    <mergeCell ref="B58:D58"/>
    <mergeCell ref="B60:D60"/>
    <mergeCell ref="B61:D61"/>
    <mergeCell ref="B62:D62"/>
    <mergeCell ref="B63:D63"/>
    <mergeCell ref="B64:D64"/>
    <mergeCell ref="B66:D66"/>
    <mergeCell ref="B67:D67"/>
    <mergeCell ref="B68:D68"/>
    <mergeCell ref="B69:D69"/>
  </mergeCells>
  <conditionalFormatting sqref="B43">
    <cfRule type="containsText" priority="2" operator="containsText" aboveAverage="0" equalAverage="0" bottom="0" percent="0" rank="0" text="BAD" dxfId="0">
      <formula>NOT(ISERROR(SEARCH("BAD",B43)))</formula>
    </cfRule>
    <cfRule type="containsText" priority="3" operator="containsText" aboveAverage="0" equalAverage="0" bottom="0" percent="0" rank="0" text="GOOD" dxfId="1">
      <formula>NOT(ISERROR(SEARCH("GOOD",B43)))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2024-04-18T18:54:58Z</dcterms:created>
  <dc:creator/>
  <dc:description/>
  <dc:language>ru-RU</dc:language>
  <cp:lastModifiedBy/>
  <dcterms:modified xsi:type="dcterms:W3CDTF">2024-05-07T19:00:28Z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